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8800" windowHeight="13425"/>
  </bookViews>
  <sheets>
    <sheet name="WRD" sheetId="4" r:id="rId1"/>
  </sheets>
  <definedNames>
    <definedName name="_xlnm.Print_Area" localSheetId="0">WRD!$A$1:$R$22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 i="4" l="1"/>
  <c r="H12" i="4" s="1"/>
  <c r="N21" i="4"/>
  <c r="N12" i="4"/>
  <c r="F22" i="4" l="1"/>
  <c r="F13" i="4"/>
  <c r="G21" i="4" l="1"/>
  <c r="H21" i="4" s="1"/>
  <c r="J21" i="4" l="1"/>
  <c r="M21" i="4" s="1"/>
  <c r="O21" i="4" s="1"/>
  <c r="P21" i="4" s="1"/>
  <c r="J12" i="4" l="1"/>
  <c r="M12" i="4" s="1"/>
  <c r="O12" i="4" s="1"/>
  <c r="P12" i="4" s="1"/>
  <c r="I13" i="4"/>
  <c r="Q21" i="4"/>
  <c r="Q12" i="4" l="1"/>
</calcChain>
</file>

<file path=xl/comments1.xml><?xml version="1.0" encoding="utf-8"?>
<comments xmlns="http://schemas.openxmlformats.org/spreadsheetml/2006/main">
  <authors>
    <author>Author</author>
  </authors>
  <commentList>
    <comment ref="B10" authorId="0" shapeId="0">
      <text>
        <r>
          <rPr>
            <b/>
            <sz val="9"/>
            <color indexed="81"/>
            <rFont val="Tahoma"/>
            <family val="2"/>
          </rPr>
          <t>Author:</t>
        </r>
        <r>
          <rPr>
            <sz val="9"/>
            <color indexed="81"/>
            <rFont val="Tahoma"/>
            <family val="2"/>
          </rPr>
          <t xml:space="preserve">
Allowed Pumping Allocation.  Can find in latest CB Watermaster Report, Table 1.</t>
        </r>
      </text>
    </comment>
    <comment ref="C10" authorId="0" shapeId="0">
      <text>
        <r>
          <rPr>
            <b/>
            <sz val="9"/>
            <color indexed="81"/>
            <rFont val="Tahoma"/>
            <family val="2"/>
          </rPr>
          <t>Author:</t>
        </r>
        <r>
          <rPr>
            <sz val="9"/>
            <color indexed="81"/>
            <rFont val="Tahoma"/>
            <family val="2"/>
          </rPr>
          <t xml:space="preserve">
Includes Normal Carryover plus Drought Carryover as documented in the most recent Watermaster Report, Table 1, Last Column, less any carryover that was converted to storage in the current year.  If you convert Normal Carryover to storage in the current year, make sure to deduct that amount from Column C when adding to Column F.</t>
        </r>
      </text>
    </comment>
    <comment ref="D10" authorId="0" shapeId="0">
      <text>
        <r>
          <rPr>
            <b/>
            <sz val="9"/>
            <color indexed="81"/>
            <rFont val="Tahoma"/>
            <family val="2"/>
          </rPr>
          <t>Author:</t>
        </r>
        <r>
          <rPr>
            <sz val="9"/>
            <color indexed="81"/>
            <rFont val="Tahoma"/>
            <family val="2"/>
          </rPr>
          <t xml:space="preserve">
Leases you purchased or sold with flex in the current year.  If you leased in rights, enter a positive number.  If you leased them out, enter a negative number.</t>
        </r>
      </text>
    </comment>
    <comment ref="E10" authorId="0" shapeId="0">
      <text>
        <r>
          <rPr>
            <b/>
            <sz val="9"/>
            <color indexed="81"/>
            <rFont val="Tahoma"/>
            <family val="2"/>
          </rPr>
          <t>Author:</t>
        </r>
        <r>
          <rPr>
            <sz val="9"/>
            <color indexed="81"/>
            <rFont val="Tahoma"/>
            <family val="2"/>
          </rPr>
          <t xml:space="preserve">
Leases you purchased or sold without flex in the current year.  If you leased in rights, enter a positive number.  If you leased them out, enter a negative number.</t>
        </r>
      </text>
    </comment>
    <comment ref="F10" authorId="0" shapeId="0">
      <text>
        <r>
          <rPr>
            <b/>
            <sz val="9"/>
            <color indexed="81"/>
            <rFont val="Tahoma"/>
            <family val="2"/>
          </rPr>
          <t>Author:</t>
        </r>
        <r>
          <rPr>
            <sz val="9"/>
            <color indexed="81"/>
            <rFont val="Tahoma"/>
            <family val="2"/>
          </rPr>
          <t xml:space="preserve">
The water you have in storage. Can find in latest CB Watermaster Report, Table 1, plus any water you stored in the current year. If you convert carryover to storage in current year, make sure to deduct that amount from Column C when adding to Column F.</t>
        </r>
      </text>
    </comment>
    <comment ref="G10" authorId="0" shapeId="0">
      <text>
        <r>
          <rPr>
            <b/>
            <sz val="9"/>
            <color indexed="81"/>
            <rFont val="Tahoma"/>
            <family val="2"/>
          </rPr>
          <t>Author:</t>
        </r>
        <r>
          <rPr>
            <sz val="9"/>
            <color indexed="81"/>
            <rFont val="Tahoma"/>
            <family val="2"/>
          </rPr>
          <t xml:space="preserve">
Sum of all rights.   Columns B through F</t>
        </r>
      </text>
    </comment>
    <comment ref="H10" authorId="0" shapeId="0">
      <text>
        <r>
          <rPr>
            <b/>
            <sz val="9"/>
            <color indexed="81"/>
            <rFont val="Tahoma"/>
            <family val="2"/>
          </rPr>
          <t>Author:</t>
        </r>
        <r>
          <rPr>
            <sz val="9"/>
            <color indexed="81"/>
            <rFont val="Tahoma"/>
            <family val="2"/>
          </rPr>
          <t xml:space="preserve">
Maximum amount that can be pumped in any one year. In Central Basin = 140% of Rights +- Leases, unless additional pumping authorized by Water Rights Panel. Cannot exceed Total Rights.  Maximum Yearly Extraction = (APA + or - Leased Rights) x 1.4.</t>
        </r>
      </text>
    </comment>
    <comment ref="I10" authorId="0" shapeId="0">
      <text>
        <r>
          <rPr>
            <b/>
            <sz val="9"/>
            <color indexed="81"/>
            <rFont val="Tahoma"/>
            <family val="2"/>
          </rPr>
          <t>Author:</t>
        </r>
        <r>
          <rPr>
            <sz val="9"/>
            <color indexed="81"/>
            <rFont val="Tahoma"/>
            <family val="2"/>
          </rPr>
          <t xml:space="preserve">
Enter the amount you expect to pump in the current year</t>
        </r>
      </text>
    </comment>
    <comment ref="J10" authorId="0" shapeId="0">
      <text>
        <r>
          <rPr>
            <b/>
            <sz val="9"/>
            <color indexed="81"/>
            <rFont val="Tahoma"/>
            <family val="2"/>
          </rPr>
          <t>Author:</t>
        </r>
        <r>
          <rPr>
            <sz val="9"/>
            <color indexed="81"/>
            <rFont val="Tahoma"/>
            <family val="2"/>
          </rPr>
          <t xml:space="preserve">
Balance of Rights at end of year.  Equals Total Rights - Amount Pumped</t>
        </r>
      </text>
    </comment>
    <comment ref="Q10" authorId="0" shapeId="0">
      <text>
        <r>
          <rPr>
            <b/>
            <sz val="9"/>
            <color indexed="81"/>
            <rFont val="Tahoma"/>
            <family val="2"/>
          </rPr>
          <t>Author:</t>
        </r>
        <r>
          <rPr>
            <sz val="9"/>
            <color indexed="81"/>
            <rFont val="Tahoma"/>
            <family val="2"/>
          </rPr>
          <t xml:space="preserve">
Rights that could not be carried over into next year due to caps on normal carryover.</t>
        </r>
      </text>
    </comment>
    <comment ref="K11" authorId="0" shapeId="0">
      <text>
        <r>
          <rPr>
            <b/>
            <sz val="9"/>
            <color indexed="81"/>
            <rFont val="Tahoma"/>
            <family val="2"/>
          </rPr>
          <t>Author:</t>
        </r>
        <r>
          <rPr>
            <sz val="9"/>
            <color indexed="81"/>
            <rFont val="Tahoma"/>
            <family val="2"/>
          </rPr>
          <t xml:space="preserve">
One time allocation allowed by court due to 1977 drought.  Can find in latest CB Watermaster Report, Table 1.</t>
        </r>
      </text>
    </comment>
    <comment ref="L11" authorId="0" shapeId="0">
      <text>
        <r>
          <rPr>
            <b/>
            <sz val="9"/>
            <color indexed="81"/>
            <rFont val="Tahoma"/>
            <family val="2"/>
          </rPr>
          <t>Author:</t>
        </r>
        <r>
          <rPr>
            <sz val="9"/>
            <color indexed="81"/>
            <rFont val="Tahoma"/>
            <family val="2"/>
          </rPr>
          <t xml:space="preserve">
Any future drought carryovers based on 1991 second amended judgment.  Can find in latest CB Watermaster Report, Table 1.</t>
        </r>
      </text>
    </comment>
    <comment ref="M11" authorId="0" shapeId="0">
      <text>
        <r>
          <rPr>
            <b/>
            <sz val="9"/>
            <color indexed="81"/>
            <rFont val="Tahoma"/>
            <family val="2"/>
          </rPr>
          <t>Author:</t>
        </r>
        <r>
          <rPr>
            <sz val="9"/>
            <color indexed="81"/>
            <rFont val="Tahoma"/>
            <family val="2"/>
          </rPr>
          <t xml:space="preserve">
Of your Total Rights Balance (Column J), the amount potentially eligible for Normal Carryover into the following year.  Equals Total Rights Balance less Water in Storage less Drought Carryover, as those two automatically carry over into next year unless you declare you pumped some or all of them in the current year.</t>
        </r>
      </text>
    </comment>
    <comment ref="N11" authorId="0" shapeId="0">
      <text>
        <r>
          <rPr>
            <b/>
            <sz val="9"/>
            <color indexed="81"/>
            <rFont val="Tahoma"/>
            <family val="2"/>
          </rPr>
          <t>Author:</t>
        </r>
        <r>
          <rPr>
            <sz val="9"/>
            <color indexed="81"/>
            <rFont val="Tahoma"/>
            <family val="2"/>
          </rPr>
          <t xml:space="preserve">
In Central Basin, you can carryover your Potential Normal Carryover up to the maximum cap of the greater of 1) 60% of your APA plus (minus) leases with flex, or 20 AF, whichever is greater, less the amount in storage, or 2) 20% of your APA plus (minus) leases with flex.   </t>
        </r>
      </text>
    </comment>
    <comment ref="O11" authorId="0" shapeId="0">
      <text>
        <r>
          <rPr>
            <b/>
            <sz val="9"/>
            <color indexed="81"/>
            <rFont val="Tahoma"/>
            <family val="2"/>
          </rPr>
          <t>Author:</t>
        </r>
        <r>
          <rPr>
            <sz val="9"/>
            <color indexed="81"/>
            <rFont val="Tahoma"/>
            <family val="2"/>
          </rPr>
          <t xml:space="preserve">
Amount of normal carryover allowed into next year.</t>
        </r>
      </text>
    </comment>
    <comment ref="P11" authorId="0" shapeId="0">
      <text>
        <r>
          <rPr>
            <b/>
            <sz val="9"/>
            <color indexed="81"/>
            <rFont val="Tahoma"/>
            <family val="2"/>
          </rPr>
          <t>Author:</t>
        </r>
        <r>
          <rPr>
            <sz val="9"/>
            <color indexed="81"/>
            <rFont val="Tahoma"/>
            <family val="2"/>
          </rPr>
          <t xml:space="preserve">
Drought Carryover Plus Normal Carryover Allowed</t>
        </r>
      </text>
    </comment>
    <comment ref="B19" authorId="0" shapeId="0">
      <text>
        <r>
          <rPr>
            <b/>
            <sz val="9"/>
            <color indexed="81"/>
            <rFont val="Tahoma"/>
            <family val="2"/>
          </rPr>
          <t>Author:</t>
        </r>
        <r>
          <rPr>
            <sz val="9"/>
            <color indexed="81"/>
            <rFont val="Tahoma"/>
            <family val="2"/>
          </rPr>
          <t xml:space="preserve">
Adjudicated Right.  Can find in latest WCB Watermaster Report, Table 1.</t>
        </r>
      </text>
    </comment>
    <comment ref="C19" authorId="0" shapeId="0">
      <text>
        <r>
          <rPr>
            <b/>
            <sz val="9"/>
            <color indexed="81"/>
            <rFont val="Tahoma"/>
            <family val="2"/>
          </rPr>
          <t>Author:</t>
        </r>
        <r>
          <rPr>
            <sz val="9"/>
            <color indexed="81"/>
            <rFont val="Tahoma"/>
            <family val="2"/>
          </rPr>
          <t xml:space="preserve">
Includes Normal Carryover plus Drought Carryover as documented in the most recent Watermaster Report, Table 1, Last Column, less any carryover that was converted to storage in the current year.  If you convert Normal Carryover to storage in the current year, make sure to deduct that amount from Column C when adding to Column F.</t>
        </r>
      </text>
    </comment>
    <comment ref="D19" authorId="0" shapeId="0">
      <text>
        <r>
          <rPr>
            <b/>
            <sz val="9"/>
            <color indexed="81"/>
            <rFont val="Tahoma"/>
            <family val="2"/>
          </rPr>
          <t>Author:</t>
        </r>
        <r>
          <rPr>
            <sz val="9"/>
            <color indexed="81"/>
            <rFont val="Tahoma"/>
            <family val="2"/>
          </rPr>
          <t xml:space="preserve">
Leases you purchased or sold with flex in the current year.  If you leased in rights, enter a positive number.  If you leased them out, enter a negative number.</t>
        </r>
      </text>
    </comment>
    <comment ref="E19" authorId="0" shapeId="0">
      <text>
        <r>
          <rPr>
            <b/>
            <sz val="9"/>
            <color indexed="81"/>
            <rFont val="Tahoma"/>
            <family val="2"/>
          </rPr>
          <t>Author:</t>
        </r>
        <r>
          <rPr>
            <sz val="9"/>
            <color indexed="81"/>
            <rFont val="Tahoma"/>
            <family val="2"/>
          </rPr>
          <t xml:space="preserve">
Leases you purchased or sold without flex in the current year.  If you leased in rights, enter a positive number.  If you leased them out, enter a negative number.</t>
        </r>
      </text>
    </comment>
    <comment ref="F19" authorId="0" shapeId="0">
      <text>
        <r>
          <rPr>
            <b/>
            <sz val="9"/>
            <color indexed="81"/>
            <rFont val="Tahoma"/>
            <family val="2"/>
          </rPr>
          <t>Author:</t>
        </r>
        <r>
          <rPr>
            <sz val="9"/>
            <color indexed="81"/>
            <rFont val="Tahoma"/>
            <family val="2"/>
          </rPr>
          <t xml:space="preserve">
The water you have in storage. Can find in latest WCB Watermaster Report, Table 1, plus any water you stored in the current year. If you convert carryover to storage in current year, make sure to deduct that amount from Column C when adding to Column F.</t>
        </r>
      </text>
    </comment>
    <comment ref="G19" authorId="0" shapeId="0">
      <text>
        <r>
          <rPr>
            <b/>
            <sz val="9"/>
            <color indexed="81"/>
            <rFont val="Tahoma"/>
            <family val="2"/>
          </rPr>
          <t>Author:</t>
        </r>
        <r>
          <rPr>
            <sz val="9"/>
            <color indexed="81"/>
            <rFont val="Tahoma"/>
            <family val="2"/>
          </rPr>
          <t xml:space="preserve">
Sum of all rights.   Columns B through F</t>
        </r>
      </text>
    </comment>
    <comment ref="H19" authorId="0" shapeId="0">
      <text>
        <r>
          <rPr>
            <b/>
            <sz val="9"/>
            <color indexed="81"/>
            <rFont val="Tahoma"/>
            <family val="2"/>
          </rPr>
          <t>Author:</t>
        </r>
        <r>
          <rPr>
            <sz val="9"/>
            <color indexed="81"/>
            <rFont val="Tahoma"/>
            <family val="2"/>
          </rPr>
          <t xml:space="preserve">
Maximum Yearly Extraction = (Adjudicated Production Right + or - Leased Rights) + Carryover/Stored Water Rights, provided that Maximum Yearly Extraction cannot exceed (Adjudicated Production Right + or - Leased Rights) x 120%, unless additional pumping is allowed by Water Rights Panel. Cannot exceed Total Rights.  </t>
        </r>
      </text>
    </comment>
    <comment ref="I19" authorId="0" shapeId="0">
      <text>
        <r>
          <rPr>
            <b/>
            <sz val="9"/>
            <color indexed="81"/>
            <rFont val="Tahoma"/>
            <family val="2"/>
          </rPr>
          <t>Author:</t>
        </r>
        <r>
          <rPr>
            <sz val="9"/>
            <color indexed="81"/>
            <rFont val="Tahoma"/>
            <family val="2"/>
          </rPr>
          <t xml:space="preserve">
Enter the amount you expect to pump in the current year</t>
        </r>
      </text>
    </comment>
    <comment ref="J19" authorId="0" shapeId="0">
      <text>
        <r>
          <rPr>
            <b/>
            <sz val="9"/>
            <color indexed="81"/>
            <rFont val="Tahoma"/>
            <family val="2"/>
          </rPr>
          <t>Author:</t>
        </r>
        <r>
          <rPr>
            <sz val="9"/>
            <color indexed="81"/>
            <rFont val="Tahoma"/>
            <family val="2"/>
          </rPr>
          <t xml:space="preserve">
Balance of Rights at end of year.  Equals Total Rights - Amount Pumped</t>
        </r>
      </text>
    </comment>
    <comment ref="Q19" authorId="0" shapeId="0">
      <text>
        <r>
          <rPr>
            <b/>
            <sz val="9"/>
            <color indexed="81"/>
            <rFont val="Tahoma"/>
            <family val="2"/>
          </rPr>
          <t>Author:</t>
        </r>
        <r>
          <rPr>
            <sz val="9"/>
            <color indexed="81"/>
            <rFont val="Tahoma"/>
            <family val="2"/>
          </rPr>
          <t xml:space="preserve">
Rights that could not be carried over into next year due to caps on normal carryover. </t>
        </r>
      </text>
    </comment>
    <comment ref="K20" authorId="0" shapeId="0">
      <text>
        <r>
          <rPr>
            <b/>
            <sz val="9"/>
            <color indexed="81"/>
            <rFont val="Tahoma"/>
            <family val="2"/>
          </rPr>
          <t>Author:</t>
        </r>
        <r>
          <rPr>
            <sz val="9"/>
            <color indexed="81"/>
            <rFont val="Tahoma"/>
            <family val="2"/>
          </rPr>
          <t xml:space="preserve">
One time allocation allowed by court due to 1977 drought.  Can find in latest WCB Watermaster Report, Table 1.</t>
        </r>
      </text>
    </comment>
    <comment ref="M20" authorId="0" shapeId="0">
      <text>
        <r>
          <rPr>
            <b/>
            <sz val="9"/>
            <color indexed="81"/>
            <rFont val="Tahoma"/>
            <family val="2"/>
          </rPr>
          <t>Author:</t>
        </r>
        <r>
          <rPr>
            <sz val="9"/>
            <color indexed="81"/>
            <rFont val="Tahoma"/>
            <family val="2"/>
          </rPr>
          <t xml:space="preserve">
Of your Total Rights Balance (Column J), the amount potentially eligible for Normal Carryover into the following year.  Equals Total Rights Balance less Water in Storage less Drought Carryover, as those two automatically carry over into next year unless you declare you pumped some or all of them in the current year.</t>
        </r>
      </text>
    </comment>
    <comment ref="N20" authorId="0" shapeId="0">
      <text>
        <r>
          <rPr>
            <b/>
            <sz val="9"/>
            <color indexed="81"/>
            <rFont val="Tahoma"/>
            <family val="2"/>
          </rPr>
          <t>Author:</t>
        </r>
        <r>
          <rPr>
            <sz val="9"/>
            <color indexed="81"/>
            <rFont val="Tahoma"/>
            <family val="2"/>
          </rPr>
          <t xml:space="preserve">
In West Coast Basin, you can carryover your Potential Normal Carryover up to the maximum cap of the greater of 1) Your AR plus (minus) leases with flex minus the amount in storage or 2) 20% of your AR plus (minus) leases with flex.   </t>
        </r>
      </text>
    </comment>
    <comment ref="O20" authorId="0" shapeId="0">
      <text>
        <r>
          <rPr>
            <b/>
            <sz val="9"/>
            <color indexed="81"/>
            <rFont val="Tahoma"/>
            <family val="2"/>
          </rPr>
          <t>Author:</t>
        </r>
        <r>
          <rPr>
            <sz val="9"/>
            <color indexed="81"/>
            <rFont val="Tahoma"/>
            <family val="2"/>
          </rPr>
          <t xml:space="preserve">
Amount of normal carryover allowed into next year.</t>
        </r>
      </text>
    </comment>
    <comment ref="P20" authorId="0" shapeId="0">
      <text>
        <r>
          <rPr>
            <b/>
            <sz val="9"/>
            <color indexed="81"/>
            <rFont val="Tahoma"/>
            <family val="2"/>
          </rPr>
          <t>Author:</t>
        </r>
        <r>
          <rPr>
            <sz val="9"/>
            <color indexed="81"/>
            <rFont val="Tahoma"/>
            <family val="2"/>
          </rPr>
          <t xml:space="preserve">
Drought Carryover Plus Normal Carryover Allowed</t>
        </r>
      </text>
    </comment>
  </commentList>
</comments>
</file>

<file path=xl/sharedStrings.xml><?xml version="1.0" encoding="utf-8"?>
<sst xmlns="http://schemas.openxmlformats.org/spreadsheetml/2006/main" count="78" uniqueCount="47">
  <si>
    <t>Central Basin</t>
  </si>
  <si>
    <t>West Coast Basin</t>
  </si>
  <si>
    <t>B</t>
  </si>
  <si>
    <t>C</t>
  </si>
  <si>
    <t>D</t>
  </si>
  <si>
    <t>E</t>
  </si>
  <si>
    <t>F</t>
  </si>
  <si>
    <t>G</t>
  </si>
  <si>
    <t>H</t>
  </si>
  <si>
    <t>I</t>
  </si>
  <si>
    <t>J</t>
  </si>
  <si>
    <t>K</t>
  </si>
  <si>
    <t>L</t>
  </si>
  <si>
    <t>M</t>
  </si>
  <si>
    <t>N</t>
  </si>
  <si>
    <t>O</t>
  </si>
  <si>
    <t>Leases w/flex</t>
  </si>
  <si>
    <t>Leases w/o flex</t>
  </si>
  <si>
    <t>Party with Adjudicated Right (AR)</t>
  </si>
  <si>
    <t>P</t>
  </si>
  <si>
    <t>Q</t>
  </si>
  <si>
    <t>Party with Allowed Pumping Allocation (APA)</t>
  </si>
  <si>
    <t>A</t>
  </si>
  <si>
    <t>Net Carryover from Previous Year</t>
  </si>
  <si>
    <t>Water In Storage</t>
  </si>
  <si>
    <t>Allowable Carryover (CO) Into Next Year</t>
  </si>
  <si>
    <t>Amount Pumped</t>
  </si>
  <si>
    <t>Drought Carryover from 1977</t>
  </si>
  <si>
    <t xml:space="preserve">Normal Carryover Allowed </t>
  </si>
  <si>
    <t>Normal Carryover Allowed</t>
  </si>
  <si>
    <t>WRD ADMINISTRATIVE BODY OF WATERMASTER:  WORKSHEET TO TRACK GROUNDWATER RIGHTS</t>
  </si>
  <si>
    <t>All values are in Acre Feet</t>
  </si>
  <si>
    <t>Instructions: Enter values into cells on Rows 10 or 19 without shading. Shaded cells will perform the calculations and are locked. Text Cells have Comments to explain calculations, just hover cursor over cells.</t>
  </si>
  <si>
    <t>ADMINISTRATIVE YEAR:</t>
  </si>
  <si>
    <t>Total Rights (sum of B through F)</t>
  </si>
  <si>
    <t>Total Rights Balance    (G-I)</t>
  </si>
  <si>
    <t>Potential Normal Carryover (J-F-K-L)</t>
  </si>
  <si>
    <t>Total Carryover into Next Year (K+L+O)</t>
  </si>
  <si>
    <t>Cap on Normal Carryover</t>
  </si>
  <si>
    <t>Unused (Lost) Rights for the Year (M-O)</t>
  </si>
  <si>
    <t>Spreadsheet Version:</t>
  </si>
  <si>
    <t>Agency Name / Alpha #</t>
  </si>
  <si>
    <t>Allowed Pumping Allocation (APA)</t>
  </si>
  <si>
    <t>Adjudicated Right (AR)</t>
  </si>
  <si>
    <t>18-19</t>
  </si>
  <si>
    <t>Permissible Extraction (Maximum Yearly Extraction)</t>
  </si>
  <si>
    <t>4 - 20190620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</si>
</sst>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b/>
      <sz val="13"/>
      <color theme="1"/>
      <name val="Calibri"/>
      <family val="2"/>
      <scheme val="minor"/>
    </font>
    <font>
      <sz val="18"/>
      <color theme="1"/>
      <name val="Calibri"/>
      <family val="2"/>
      <scheme val="minor"/>
    </font>
    <font>
      <b/>
      <sz val="22"/>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2"/>
      <color rgb="FFFF0000"/>
      <name val="Calibri"/>
      <family val="2"/>
      <scheme val="minor"/>
    </font>
    <font>
      <b/>
      <sz val="20"/>
      <color theme="9"/>
      <name val="Calibri"/>
      <family val="2"/>
      <scheme val="minor"/>
    </font>
    <font>
      <b/>
      <sz val="20"/>
      <color theme="8"/>
      <name val="Calibri"/>
      <family val="2"/>
      <scheme val="minor"/>
    </font>
    <font>
      <b/>
      <sz val="14"/>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7" tint="0.39997558519241921"/>
        <bgColor indexed="64"/>
      </patternFill>
    </fill>
  </fills>
  <borders count="3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n">
        <color auto="1"/>
      </right>
      <top style="double">
        <color auto="1"/>
      </top>
      <bottom style="thin">
        <color auto="1"/>
      </bottom>
      <diagonal/>
    </border>
    <border>
      <left style="thick">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double">
        <color auto="1"/>
      </top>
      <bottom/>
      <diagonal/>
    </border>
    <border>
      <left style="thick">
        <color auto="1"/>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bottom style="thin">
        <color indexed="64"/>
      </bottom>
      <diagonal/>
    </border>
    <border>
      <left style="thick">
        <color auto="1"/>
      </left>
      <right style="medium">
        <color auto="1"/>
      </right>
      <top style="thin">
        <color indexed="64"/>
      </top>
      <bottom style="double">
        <color indexed="64"/>
      </bottom>
      <diagonal/>
    </border>
    <border>
      <left style="medium">
        <color auto="1"/>
      </left>
      <right style="medium">
        <color auto="1"/>
      </right>
      <top style="thin">
        <color indexed="64"/>
      </top>
      <bottom style="double">
        <color indexed="64"/>
      </bottom>
      <diagonal/>
    </border>
    <border>
      <left style="thin">
        <color auto="1"/>
      </left>
      <right/>
      <top style="double">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double">
        <color indexed="64"/>
      </bottom>
      <diagonal/>
    </border>
    <border>
      <left style="medium">
        <color auto="1"/>
      </left>
      <right style="thick">
        <color auto="1"/>
      </right>
      <top style="double">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double">
        <color auto="1"/>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auto="1"/>
      </right>
      <top style="double">
        <color indexed="64"/>
      </top>
      <bottom style="thick">
        <color indexed="64"/>
      </bottom>
      <diagonal/>
    </border>
    <border>
      <left/>
      <right style="medium">
        <color auto="1"/>
      </right>
      <top style="thin">
        <color indexed="64"/>
      </top>
      <bottom style="thin">
        <color indexed="64"/>
      </bottom>
      <diagonal/>
    </border>
    <border>
      <left/>
      <right style="medium">
        <color auto="1"/>
      </right>
      <top style="thin">
        <color indexed="64"/>
      </top>
      <bottom style="double">
        <color indexed="64"/>
      </bottom>
      <diagonal/>
    </border>
    <border>
      <left/>
      <right style="thin">
        <color auto="1"/>
      </right>
      <top style="double">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auto="1"/>
      </bottom>
      <diagonal/>
    </border>
  </borders>
  <cellStyleXfs count="1">
    <xf numFmtId="0" fontId="0" fillId="0" borderId="0"/>
  </cellStyleXfs>
  <cellXfs count="86">
    <xf numFmtId="0" fontId="0" fillId="0" borderId="0" xfId="0"/>
    <xf numFmtId="0" fontId="0" fillId="0" borderId="0" xfId="0" applyBorder="1"/>
    <xf numFmtId="0" fontId="3" fillId="0" borderId="2" xfId="0" applyFont="1" applyBorder="1" applyAlignment="1">
      <alignment horizontal="centerContinuous"/>
    </xf>
    <xf numFmtId="0" fontId="0" fillId="0" borderId="3" xfId="0" applyBorder="1" applyAlignment="1">
      <alignment horizontal="centerContinuous"/>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3" fontId="1" fillId="0" borderId="0" xfId="0" applyNumberFormat="1" applyFont="1" applyBorder="1" applyAlignment="1">
      <alignment horizontal="center" vertical="center"/>
    </xf>
    <xf numFmtId="3" fontId="1" fillId="0" borderId="0" xfId="0" applyNumberFormat="1" applyFont="1" applyFill="1" applyBorder="1" applyAlignment="1">
      <alignment horizontal="center" vertical="center"/>
    </xf>
    <xf numFmtId="0" fontId="5" fillId="0" borderId="4" xfId="0" applyFont="1" applyBorder="1" applyAlignment="1">
      <alignment horizontal="center" vertical="center"/>
    </xf>
    <xf numFmtId="0" fontId="8" fillId="0" borderId="0" xfId="0" applyFont="1"/>
    <xf numFmtId="0" fontId="0" fillId="0" borderId="0" xfId="0" applyProtection="1">
      <protection locked="0"/>
    </xf>
    <xf numFmtId="0" fontId="1" fillId="0" borderId="13" xfId="0" applyFont="1" applyFill="1" applyBorder="1" applyAlignment="1" applyProtection="1">
      <alignment horizontal="center" vertical="center"/>
      <protection locked="0"/>
    </xf>
    <xf numFmtId="40" fontId="1" fillId="0" borderId="14" xfId="0" applyNumberFormat="1" applyFont="1" applyFill="1" applyBorder="1" applyAlignment="1" applyProtection="1">
      <alignment horizontal="center" vertical="center"/>
      <protection locked="0"/>
    </xf>
    <xf numFmtId="40" fontId="1" fillId="0" borderId="25"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protection locked="0"/>
    </xf>
    <xf numFmtId="0" fontId="10" fillId="0" borderId="1" xfId="0" applyFont="1" applyBorder="1"/>
    <xf numFmtId="0" fontId="0" fillId="0" borderId="0" xfId="0" applyBorder="1" applyAlignment="1">
      <alignment horizontal="centerContinuous"/>
    </xf>
    <xf numFmtId="0" fontId="0" fillId="0" borderId="0" xfId="0" applyBorder="1" applyAlignment="1">
      <alignment horizontal="center" vertical="center"/>
    </xf>
    <xf numFmtId="0" fontId="0" fillId="0" borderId="0" xfId="0" applyFill="1" applyBorder="1"/>
    <xf numFmtId="0" fontId="1" fillId="0" borderId="0" xfId="0" applyFont="1" applyBorder="1" applyAlignment="1">
      <alignment horizontal="right" vertical="center"/>
    </xf>
    <xf numFmtId="0" fontId="1" fillId="0" borderId="2" xfId="0" applyFont="1" applyBorder="1" applyAlignment="1">
      <alignment horizontal="right" vertical="center"/>
    </xf>
    <xf numFmtId="3" fontId="1" fillId="0" borderId="2" xfId="0" applyNumberFormat="1" applyFont="1" applyBorder="1" applyAlignment="1">
      <alignment horizontal="center" vertical="center"/>
    </xf>
    <xf numFmtId="3" fontId="9" fillId="0" borderId="2" xfId="0" applyNumberFormat="1" applyFont="1" applyFill="1" applyBorder="1" applyAlignment="1" applyProtection="1">
      <alignment horizontal="center" vertical="center"/>
      <protection locked="0"/>
    </xf>
    <xf numFmtId="3" fontId="1" fillId="0" borderId="2" xfId="0" applyNumberFormat="1" applyFont="1" applyFill="1" applyBorder="1" applyAlignment="1">
      <alignment horizontal="center" vertical="center"/>
    </xf>
    <xf numFmtId="0" fontId="11" fillId="0" borderId="1" xfId="0" applyFont="1" applyBorder="1"/>
    <xf numFmtId="0" fontId="0" fillId="0" borderId="2" xfId="0" applyBorder="1"/>
    <xf numFmtId="0" fontId="0" fillId="0" borderId="3" xfId="0" applyBorder="1"/>
    <xf numFmtId="0" fontId="2" fillId="2" borderId="24" xfId="0" applyFont="1" applyFill="1" applyBorder="1" applyAlignment="1" applyProtection="1">
      <alignment horizontal="center" wrapText="1"/>
    </xf>
    <xf numFmtId="0" fontId="2" fillId="2" borderId="11" xfId="0" applyFont="1" applyFill="1" applyBorder="1" applyAlignment="1" applyProtection="1">
      <alignment horizontal="center"/>
    </xf>
    <xf numFmtId="0" fontId="2" fillId="2" borderId="11" xfId="0" applyFont="1" applyFill="1" applyBorder="1" applyAlignment="1" applyProtection="1">
      <alignment horizontal="center" wrapText="1"/>
    </xf>
    <xf numFmtId="0" fontId="2" fillId="2" borderId="16" xfId="0" applyFont="1" applyFill="1" applyBorder="1" applyAlignment="1" applyProtection="1">
      <alignment horizontal="center" wrapText="1"/>
    </xf>
    <xf numFmtId="40" fontId="1" fillId="2" borderId="14" xfId="0" applyNumberFormat="1" applyFont="1" applyFill="1" applyBorder="1" applyAlignment="1">
      <alignment horizontal="center" vertical="center"/>
    </xf>
    <xf numFmtId="40" fontId="1" fillId="2" borderId="17" xfId="0" applyNumberFormat="1" applyFont="1" applyFill="1" applyBorder="1" applyAlignment="1">
      <alignment horizontal="center" vertical="center"/>
    </xf>
    <xf numFmtId="40" fontId="1" fillId="2" borderId="20" xfId="0" applyNumberFormat="1" applyFont="1" applyFill="1" applyBorder="1" applyAlignment="1">
      <alignment horizontal="center" vertical="center"/>
    </xf>
    <xf numFmtId="0" fontId="1" fillId="2" borderId="4" xfId="0" applyFont="1" applyFill="1" applyBorder="1" applyAlignment="1" applyProtection="1">
      <alignment horizontal="right" vertical="center"/>
    </xf>
    <xf numFmtId="3" fontId="1" fillId="2" borderId="0" xfId="0" applyNumberFormat="1" applyFont="1" applyFill="1" applyBorder="1" applyAlignment="1" applyProtection="1">
      <alignment horizontal="center" vertical="center"/>
    </xf>
    <xf numFmtId="3" fontId="12" fillId="2" borderId="0" xfId="0" applyNumberFormat="1" applyFont="1" applyFill="1" applyBorder="1" applyAlignment="1" applyProtection="1">
      <alignment horizontal="center" vertical="center"/>
    </xf>
    <xf numFmtId="3" fontId="1" fillId="2" borderId="5" xfId="0" applyNumberFormat="1" applyFont="1" applyFill="1" applyBorder="1" applyAlignment="1" applyProtection="1">
      <alignment horizontal="center" vertical="center"/>
    </xf>
    <xf numFmtId="0" fontId="2" fillId="3" borderId="11"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40" fontId="1" fillId="3" borderId="20" xfId="0" applyNumberFormat="1" applyFont="1" applyFill="1" applyBorder="1" applyAlignment="1">
      <alignment horizontal="center" vertical="center"/>
    </xf>
    <xf numFmtId="40" fontId="1" fillId="3" borderId="17" xfId="0" applyNumberFormat="1" applyFont="1" applyFill="1" applyBorder="1" applyAlignment="1">
      <alignment horizontal="center" vertical="center"/>
    </xf>
    <xf numFmtId="40" fontId="1" fillId="3" borderId="14" xfId="0" applyNumberFormat="1" applyFont="1" applyFill="1" applyBorder="1" applyAlignment="1">
      <alignment horizontal="center" vertical="center"/>
    </xf>
    <xf numFmtId="0" fontId="0" fillId="3" borderId="21" xfId="0" applyFill="1" applyBorder="1" applyProtection="1"/>
    <xf numFmtId="0" fontId="0" fillId="3" borderId="22" xfId="0" applyFill="1" applyBorder="1" applyProtection="1"/>
    <xf numFmtId="3" fontId="12" fillId="3" borderId="22" xfId="0" applyNumberFormat="1" applyFont="1" applyFill="1" applyBorder="1" applyAlignment="1" applyProtection="1">
      <alignment horizontal="center" vertical="center"/>
    </xf>
    <xf numFmtId="3" fontId="12" fillId="3" borderId="29" xfId="0" applyNumberFormat="1" applyFont="1" applyFill="1" applyBorder="1" applyAlignment="1" applyProtection="1">
      <alignment horizontal="center" vertical="center"/>
    </xf>
    <xf numFmtId="0" fontId="0" fillId="3" borderId="23" xfId="0" applyFill="1" applyBorder="1" applyProtection="1"/>
    <xf numFmtId="0" fontId="1" fillId="4" borderId="0" xfId="0" applyFont="1" applyFill="1" applyBorder="1" applyAlignment="1">
      <alignment horizontal="right" vertical="center"/>
    </xf>
    <xf numFmtId="3" fontId="1" fillId="4" borderId="0" xfId="0" applyNumberFormat="1" applyFont="1" applyFill="1" applyBorder="1" applyAlignment="1">
      <alignment horizontal="center" vertical="center"/>
    </xf>
    <xf numFmtId="3" fontId="9" fillId="4" borderId="0" xfId="0" applyNumberFormat="1" applyFont="1" applyFill="1" applyBorder="1" applyAlignment="1" applyProtection="1">
      <alignment horizontal="center" vertical="center"/>
      <protection locked="0"/>
    </xf>
    <xf numFmtId="0" fontId="4" fillId="5" borderId="0" xfId="0" applyFont="1" applyFill="1" applyAlignment="1">
      <alignment horizontal="centerContinuous"/>
    </xf>
    <xf numFmtId="0" fontId="0" fillId="5" borderId="0" xfId="0" applyFill="1" applyAlignment="1">
      <alignment horizontal="centerContinuous"/>
    </xf>
    <xf numFmtId="0" fontId="0" fillId="0" borderId="0" xfId="0" applyAlignment="1">
      <alignment horizontal="right"/>
    </xf>
    <xf numFmtId="0" fontId="8" fillId="0" borderId="0" xfId="0" applyFont="1" applyAlignment="1">
      <alignment horizontal="right"/>
    </xf>
    <xf numFmtId="0" fontId="8" fillId="0" borderId="0" xfId="0" applyFont="1" applyAlignment="1" applyProtection="1">
      <alignment horizontal="center"/>
      <protection locked="0"/>
    </xf>
    <xf numFmtId="14" fontId="0" fillId="0" borderId="0" xfId="0" quotePrefix="1" applyNumberFormat="1" applyProtection="1"/>
    <xf numFmtId="0" fontId="2" fillId="3" borderId="18" xfId="0" applyFont="1" applyFill="1" applyBorder="1" applyAlignment="1" applyProtection="1">
      <alignment horizontal="center" wrapText="1"/>
    </xf>
    <xf numFmtId="0" fontId="2" fillId="3" borderId="19"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0" fillId="2" borderId="12" xfId="0" applyFill="1" applyBorder="1" applyAlignment="1" applyProtection="1">
      <alignment horizontal="center" wrapText="1"/>
    </xf>
    <xf numFmtId="0" fontId="2" fillId="2" borderId="8" xfId="0"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2" borderId="26"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5" xfId="0" applyFont="1" applyFill="1" applyBorder="1" applyAlignment="1" applyProtection="1">
      <alignment horizontal="center"/>
    </xf>
    <xf numFmtId="0" fontId="2" fillId="2" borderId="18" xfId="0" applyFont="1" applyFill="1" applyBorder="1" applyAlignment="1" applyProtection="1">
      <alignment horizontal="center" wrapText="1"/>
    </xf>
    <xf numFmtId="0" fontId="2" fillId="2" borderId="19" xfId="0" applyFont="1" applyFill="1" applyBorder="1" applyAlignment="1" applyProtection="1">
      <alignment horizontal="center" wrapText="1"/>
    </xf>
    <xf numFmtId="0" fontId="2" fillId="3" borderId="8" xfId="0" applyFont="1" applyFill="1" applyBorder="1" applyAlignment="1" applyProtection="1">
      <alignment horizontal="center" wrapText="1"/>
    </xf>
    <xf numFmtId="0" fontId="2" fillId="3" borderId="11" xfId="0" applyFont="1" applyFill="1" applyBorder="1" applyAlignment="1" applyProtection="1">
      <alignment horizontal="center" wrapText="1"/>
    </xf>
    <xf numFmtId="0" fontId="2" fillId="3" borderId="27" xfId="0" applyFont="1" applyFill="1" applyBorder="1" applyAlignment="1" applyProtection="1">
      <alignment horizontal="center" wrapText="1"/>
    </xf>
    <xf numFmtId="0" fontId="0" fillId="3" borderId="24" xfId="0" applyFill="1" applyBorder="1" applyAlignment="1" applyProtection="1">
      <alignment horizontal="center" wrapText="1"/>
    </xf>
    <xf numFmtId="40" fontId="1" fillId="0" borderId="28" xfId="0" applyNumberFormat="1"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0" fillId="2" borderId="11" xfId="0" applyFill="1" applyBorder="1" applyAlignment="1" applyProtection="1">
      <alignment horizontal="center" wrapText="1"/>
    </xf>
    <xf numFmtId="0" fontId="2" fillId="3" borderId="7"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0" fillId="3" borderId="11" xfId="0" applyFill="1" applyBorder="1" applyAlignment="1" applyProtection="1">
      <alignment horizontal="center" wrapText="1"/>
    </xf>
    <xf numFmtId="0" fontId="2" fillId="3" borderId="9" xfId="0" applyFont="1" applyFill="1" applyBorder="1" applyAlignment="1" applyProtection="1">
      <alignment horizontal="center" wrapText="1"/>
    </xf>
    <xf numFmtId="0" fontId="0" fillId="3" borderId="12" xfId="0" applyFill="1" applyBorder="1" applyAlignment="1" applyProtection="1">
      <alignment horizontal="center" wrapText="1"/>
    </xf>
    <xf numFmtId="0" fontId="2" fillId="3" borderId="26" xfId="0" applyFont="1" applyFill="1" applyBorder="1" applyAlignment="1" applyProtection="1">
      <alignment horizontal="center" wrapText="1"/>
    </xf>
    <xf numFmtId="0" fontId="2" fillId="3" borderId="6" xfId="0" applyFont="1" applyFill="1" applyBorder="1" applyAlignment="1" applyProtection="1">
      <alignment horizontal="center" wrapText="1"/>
    </xf>
    <xf numFmtId="0" fontId="2" fillId="3" borderId="15"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571500</xdr:colOff>
      <xdr:row>10</xdr:row>
      <xdr:rowOff>219075</xdr:rowOff>
    </xdr:from>
    <xdr:to>
      <xdr:col>11</xdr:col>
      <xdr:colOff>85725</xdr:colOff>
      <xdr:row>10</xdr:row>
      <xdr:rowOff>609600</xdr:rowOff>
    </xdr:to>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9877425" y="2200275"/>
          <a:ext cx="228600" cy="390525"/>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257176</xdr:colOff>
      <xdr:row>10</xdr:row>
      <xdr:rowOff>133350</xdr:rowOff>
    </xdr:from>
    <xdr:ext cx="895349" cy="499367"/>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33698" y="2121176"/>
          <a:ext cx="895349" cy="49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300" b="1"/>
            <a:t>Drought Carryover</a:t>
          </a:r>
        </a:p>
      </xdr:txBody>
    </xdr:sp>
    <xdr:clientData/>
  </xdr:oneCellAnchor>
  <xdr:twoCellAnchor editAs="oneCell">
    <xdr:from>
      <xdr:col>14</xdr:col>
      <xdr:colOff>289890</xdr:colOff>
      <xdr:row>23</xdr:row>
      <xdr:rowOff>8083</xdr:rowOff>
    </xdr:from>
    <xdr:to>
      <xdr:col>16</xdr:col>
      <xdr:colOff>486950</xdr:colOff>
      <xdr:row>26</xdr:row>
      <xdr:rowOff>128347</xdr:rowOff>
    </xdr:to>
    <xdr:pic>
      <xdr:nvPicPr>
        <xdr:cNvPr id="5" name="Picture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80673" y="6758409"/>
          <a:ext cx="2118625" cy="691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4"/>
  <sheetViews>
    <sheetView tabSelected="1" zoomScale="115" zoomScaleNormal="115" workbookViewId="0">
      <selection activeCell="H5" sqref="H5"/>
    </sheetView>
  </sheetViews>
  <sheetFormatPr defaultRowHeight="15" x14ac:dyDescent="0.25"/>
  <cols>
    <col min="1" max="1" width="24.85546875" customWidth="1"/>
    <col min="2" max="3" width="13.7109375" customWidth="1"/>
    <col min="4" max="6" width="11.7109375" customWidth="1"/>
    <col min="7" max="7" width="16.140625" customWidth="1"/>
    <col min="8" max="8" width="14.7109375" customWidth="1"/>
    <col min="9" max="9" width="12.7109375" customWidth="1"/>
    <col min="10" max="10" width="13.42578125" customWidth="1"/>
    <col min="11" max="12" width="10.7109375" customWidth="1"/>
    <col min="13" max="14" width="12.7109375" customWidth="1"/>
    <col min="15" max="15" width="12.5703125" customWidth="1"/>
    <col min="16" max="16" width="16.28515625" customWidth="1"/>
    <col min="17" max="17" width="13.5703125" customWidth="1"/>
    <col min="18" max="18" width="17.85546875" customWidth="1"/>
  </cols>
  <sheetData>
    <row r="1" spans="1:18" ht="28.5" x14ac:dyDescent="0.45">
      <c r="A1" s="52" t="s">
        <v>30</v>
      </c>
      <c r="B1" s="53"/>
      <c r="C1" s="53"/>
      <c r="D1" s="53"/>
      <c r="E1" s="53"/>
      <c r="F1" s="53"/>
      <c r="G1" s="53"/>
      <c r="H1" s="53"/>
      <c r="I1" s="53"/>
      <c r="J1" s="53"/>
      <c r="K1" s="53"/>
      <c r="L1" s="53"/>
      <c r="M1" s="53"/>
      <c r="N1" s="53"/>
      <c r="O1" s="53"/>
      <c r="P1" s="53"/>
      <c r="Q1" s="53"/>
    </row>
    <row r="3" spans="1:18" ht="18.75" x14ac:dyDescent="0.3">
      <c r="A3" s="10" t="s">
        <v>32</v>
      </c>
    </row>
    <row r="4" spans="1:18" ht="18.75" x14ac:dyDescent="0.3">
      <c r="A4" s="10" t="s">
        <v>31</v>
      </c>
    </row>
    <row r="5" spans="1:18" ht="18.75" x14ac:dyDescent="0.3">
      <c r="A5" s="10"/>
    </row>
    <row r="6" spans="1:18" ht="18.75" x14ac:dyDescent="0.3">
      <c r="B6" s="55" t="s">
        <v>33</v>
      </c>
      <c r="C6" s="56" t="s">
        <v>44</v>
      </c>
    </row>
    <row r="7" spans="1:18" ht="15.75" thickBot="1" x14ac:dyDescent="0.3"/>
    <row r="8" spans="1:18" ht="25.5" customHeight="1" thickTop="1" x14ac:dyDescent="0.4">
      <c r="A8" s="16" t="s">
        <v>0</v>
      </c>
      <c r="B8" s="2"/>
      <c r="C8" s="2"/>
      <c r="D8" s="2"/>
      <c r="E8" s="2"/>
      <c r="F8" s="2"/>
      <c r="G8" s="2"/>
      <c r="H8" s="2"/>
      <c r="I8" s="2"/>
      <c r="J8" s="2"/>
      <c r="K8" s="2"/>
      <c r="L8" s="2"/>
      <c r="M8" s="2"/>
      <c r="N8" s="2"/>
      <c r="O8" s="2"/>
      <c r="P8" s="2"/>
      <c r="Q8" s="3"/>
      <c r="R8" s="17"/>
    </row>
    <row r="9" spans="1:18" ht="15.75" thickBot="1" x14ac:dyDescent="0.3">
      <c r="A9" s="9" t="s">
        <v>22</v>
      </c>
      <c r="B9" s="4" t="s">
        <v>2</v>
      </c>
      <c r="C9" s="4" t="s">
        <v>3</v>
      </c>
      <c r="D9" s="4" t="s">
        <v>4</v>
      </c>
      <c r="E9" s="5" t="s">
        <v>5</v>
      </c>
      <c r="F9" s="5" t="s">
        <v>6</v>
      </c>
      <c r="G9" s="5" t="s">
        <v>7</v>
      </c>
      <c r="H9" s="5" t="s">
        <v>8</v>
      </c>
      <c r="I9" s="5" t="s">
        <v>9</v>
      </c>
      <c r="J9" s="5" t="s">
        <v>10</v>
      </c>
      <c r="K9" s="5" t="s">
        <v>11</v>
      </c>
      <c r="L9" s="5" t="s">
        <v>12</v>
      </c>
      <c r="M9" s="5" t="s">
        <v>13</v>
      </c>
      <c r="N9" s="5" t="s">
        <v>14</v>
      </c>
      <c r="O9" s="5" t="s">
        <v>15</v>
      </c>
      <c r="P9" s="5" t="s">
        <v>19</v>
      </c>
      <c r="Q9" s="6" t="s">
        <v>20</v>
      </c>
      <c r="R9" s="18"/>
    </row>
    <row r="10" spans="1:18" ht="18" customHeight="1" thickTop="1" x14ac:dyDescent="0.3">
      <c r="A10" s="75" t="s">
        <v>21</v>
      </c>
      <c r="B10" s="62" t="s">
        <v>42</v>
      </c>
      <c r="C10" s="62" t="s">
        <v>23</v>
      </c>
      <c r="D10" s="60" t="s">
        <v>16</v>
      </c>
      <c r="E10" s="60" t="s">
        <v>17</v>
      </c>
      <c r="F10" s="62" t="s">
        <v>24</v>
      </c>
      <c r="G10" s="62" t="s">
        <v>34</v>
      </c>
      <c r="H10" s="62" t="s">
        <v>45</v>
      </c>
      <c r="I10" s="62" t="s">
        <v>26</v>
      </c>
      <c r="J10" s="62" t="s">
        <v>35</v>
      </c>
      <c r="K10" s="64" t="s">
        <v>25</v>
      </c>
      <c r="L10" s="65"/>
      <c r="M10" s="65"/>
      <c r="N10" s="65"/>
      <c r="O10" s="65"/>
      <c r="P10" s="66"/>
      <c r="Q10" s="67" t="s">
        <v>39</v>
      </c>
      <c r="R10" s="1"/>
    </row>
    <row r="11" spans="1:18" ht="70.5" customHeight="1" x14ac:dyDescent="0.3">
      <c r="A11" s="76"/>
      <c r="B11" s="77"/>
      <c r="C11" s="77"/>
      <c r="D11" s="61"/>
      <c r="E11" s="61"/>
      <c r="F11" s="63"/>
      <c r="G11" s="63"/>
      <c r="H11" s="63"/>
      <c r="I11" s="63"/>
      <c r="J11" s="63"/>
      <c r="K11" s="28">
        <v>1977</v>
      </c>
      <c r="L11" s="29">
        <v>1991</v>
      </c>
      <c r="M11" s="30" t="s">
        <v>36</v>
      </c>
      <c r="N11" s="30" t="s">
        <v>38</v>
      </c>
      <c r="O11" s="30" t="s">
        <v>28</v>
      </c>
      <c r="P11" s="31" t="s">
        <v>37</v>
      </c>
      <c r="Q11" s="68"/>
      <c r="R11" s="1"/>
    </row>
    <row r="12" spans="1:18" ht="25.5" customHeight="1" thickBot="1" x14ac:dyDescent="0.3">
      <c r="A12" s="12" t="s">
        <v>41</v>
      </c>
      <c r="B12" s="13">
        <v>0</v>
      </c>
      <c r="C12" s="13">
        <v>0</v>
      </c>
      <c r="D12" s="13">
        <v>0</v>
      </c>
      <c r="E12" s="13">
        <v>0</v>
      </c>
      <c r="F12" s="13">
        <v>0</v>
      </c>
      <c r="G12" s="32">
        <f>SUM(B12:F12)</f>
        <v>0</v>
      </c>
      <c r="H12" s="32">
        <f>IF((B12+D12+E12)*1.4&gt;G12,G12,(B12+D12+E12)*1.4)</f>
        <v>0</v>
      </c>
      <c r="I12" s="13">
        <v>0</v>
      </c>
      <c r="J12" s="32">
        <f>G12-I12</f>
        <v>0</v>
      </c>
      <c r="K12" s="14">
        <v>0</v>
      </c>
      <c r="L12" s="13">
        <v>0</v>
      </c>
      <c r="M12" s="32">
        <f>J12-F12-K12-L12</f>
        <v>0</v>
      </c>
      <c r="N12" s="32">
        <f>IF(B12+C12+D12=0,0,MAXA((B12+D12)*0.6-F12,20-F12,(B12+D12)*0.2))</f>
        <v>0</v>
      </c>
      <c r="O12" s="32">
        <f>IF(M12&gt;N12,N12,M12)</f>
        <v>0</v>
      </c>
      <c r="P12" s="33">
        <f>K12+L12+O12</f>
        <v>0</v>
      </c>
      <c r="Q12" s="34">
        <f>M12-O12</f>
        <v>0</v>
      </c>
      <c r="R12" s="1"/>
    </row>
    <row r="13" spans="1:18" ht="26.1" customHeight="1" thickTop="1" thickBot="1" x14ac:dyDescent="0.3">
      <c r="A13" s="35"/>
      <c r="B13" s="36"/>
      <c r="C13" s="36"/>
      <c r="D13" s="36"/>
      <c r="E13" s="36"/>
      <c r="F13" s="37" t="str">
        <f>IF(F12&gt;B12*2,"Storage Can Not Exceed 200% of APA","")</f>
        <v/>
      </c>
      <c r="G13" s="36"/>
      <c r="H13" s="36"/>
      <c r="I13" s="37" t="str">
        <f>IF(I12&gt;H12,"Amount Pumped Exceedes Permissible Extraction","")</f>
        <v/>
      </c>
      <c r="J13" s="36"/>
      <c r="K13" s="36"/>
      <c r="L13" s="36"/>
      <c r="M13" s="36"/>
      <c r="N13" s="36"/>
      <c r="O13" s="36"/>
      <c r="P13" s="36"/>
      <c r="Q13" s="38"/>
      <c r="R13" s="1"/>
    </row>
    <row r="14" spans="1:18" ht="26.1" customHeight="1" thickTop="1" x14ac:dyDescent="0.25">
      <c r="A14" s="21"/>
      <c r="B14" s="22"/>
      <c r="C14" s="22"/>
      <c r="D14" s="22"/>
      <c r="E14" s="22"/>
      <c r="F14" s="23"/>
      <c r="G14" s="24"/>
      <c r="H14" s="24"/>
      <c r="I14" s="23"/>
      <c r="J14" s="24"/>
      <c r="K14" s="24"/>
      <c r="L14" s="24"/>
      <c r="M14" s="24"/>
      <c r="N14" s="24"/>
      <c r="O14" s="24"/>
      <c r="P14" s="24"/>
      <c r="Q14" s="24"/>
      <c r="R14" s="1"/>
    </row>
    <row r="15" spans="1:18" ht="6.75" customHeight="1" x14ac:dyDescent="0.25">
      <c r="A15" s="49"/>
      <c r="B15" s="50"/>
      <c r="C15" s="50"/>
      <c r="D15" s="50"/>
      <c r="E15" s="50"/>
      <c r="F15" s="51"/>
      <c r="G15" s="50"/>
      <c r="H15" s="50"/>
      <c r="I15" s="51"/>
      <c r="J15" s="50"/>
      <c r="K15" s="50"/>
      <c r="L15" s="50"/>
      <c r="M15" s="50"/>
      <c r="N15" s="50"/>
      <c r="O15" s="50"/>
      <c r="P15" s="50"/>
      <c r="Q15" s="50"/>
      <c r="R15" s="1"/>
    </row>
    <row r="16" spans="1:18" ht="26.1" customHeight="1" thickBot="1" x14ac:dyDescent="0.3">
      <c r="A16" s="20"/>
      <c r="B16" s="7"/>
      <c r="C16" s="7"/>
      <c r="D16" s="7"/>
      <c r="E16" s="7"/>
      <c r="F16" s="15"/>
      <c r="G16" s="8"/>
      <c r="H16" s="8"/>
      <c r="I16" s="15"/>
      <c r="J16" s="8"/>
      <c r="K16" s="8"/>
      <c r="L16" s="8"/>
      <c r="M16" s="8"/>
      <c r="N16" s="8"/>
      <c r="O16" s="8"/>
      <c r="P16" s="8"/>
      <c r="Q16" s="8"/>
      <c r="R16" s="1"/>
    </row>
    <row r="17" spans="1:18" ht="27" thickTop="1" x14ac:dyDescent="0.4">
      <c r="A17" s="25" t="s">
        <v>1</v>
      </c>
      <c r="B17" s="26"/>
      <c r="C17" s="26"/>
      <c r="D17" s="26"/>
      <c r="E17" s="26"/>
      <c r="F17" s="26"/>
      <c r="G17" s="26"/>
      <c r="H17" s="26"/>
      <c r="I17" s="26"/>
      <c r="J17" s="26"/>
      <c r="K17" s="26"/>
      <c r="L17" s="26"/>
      <c r="M17" s="26"/>
      <c r="N17" s="26"/>
      <c r="O17" s="26"/>
      <c r="P17" s="26"/>
      <c r="Q17" s="27"/>
      <c r="R17" s="1"/>
    </row>
    <row r="18" spans="1:18" ht="15.75" thickBot="1" x14ac:dyDescent="0.3">
      <c r="A18" s="9" t="s">
        <v>22</v>
      </c>
      <c r="B18" s="4" t="s">
        <v>2</v>
      </c>
      <c r="C18" s="4" t="s">
        <v>3</v>
      </c>
      <c r="D18" s="4" t="s">
        <v>4</v>
      </c>
      <c r="E18" s="5" t="s">
        <v>5</v>
      </c>
      <c r="F18" s="5" t="s">
        <v>6</v>
      </c>
      <c r="G18" s="5" t="s">
        <v>7</v>
      </c>
      <c r="H18" s="5" t="s">
        <v>8</v>
      </c>
      <c r="I18" s="5" t="s">
        <v>9</v>
      </c>
      <c r="J18" s="5" t="s">
        <v>10</v>
      </c>
      <c r="K18" s="5" t="s">
        <v>11</v>
      </c>
      <c r="L18" s="5" t="s">
        <v>12</v>
      </c>
      <c r="M18" s="5" t="s">
        <v>13</v>
      </c>
      <c r="N18" s="5" t="s">
        <v>14</v>
      </c>
      <c r="O18" s="5" t="s">
        <v>15</v>
      </c>
      <c r="P18" s="5" t="s">
        <v>19</v>
      </c>
      <c r="Q18" s="6" t="s">
        <v>20</v>
      </c>
      <c r="R18" s="1"/>
    </row>
    <row r="19" spans="1:18" ht="17.25" customHeight="1" thickTop="1" x14ac:dyDescent="0.3">
      <c r="A19" s="78" t="s">
        <v>18</v>
      </c>
      <c r="B19" s="69" t="s">
        <v>43</v>
      </c>
      <c r="C19" s="69" t="s">
        <v>23</v>
      </c>
      <c r="D19" s="81" t="s">
        <v>16</v>
      </c>
      <c r="E19" s="81" t="s">
        <v>17</v>
      </c>
      <c r="F19" s="69" t="s">
        <v>24</v>
      </c>
      <c r="G19" s="69" t="s">
        <v>34</v>
      </c>
      <c r="H19" s="69" t="s">
        <v>45</v>
      </c>
      <c r="I19" s="69" t="s">
        <v>26</v>
      </c>
      <c r="J19" s="69" t="s">
        <v>35</v>
      </c>
      <c r="K19" s="83" t="s">
        <v>25</v>
      </c>
      <c r="L19" s="84"/>
      <c r="M19" s="84"/>
      <c r="N19" s="84"/>
      <c r="O19" s="84"/>
      <c r="P19" s="85"/>
      <c r="Q19" s="58" t="s">
        <v>39</v>
      </c>
      <c r="R19" s="1"/>
    </row>
    <row r="20" spans="1:18" ht="70.5" customHeight="1" x14ac:dyDescent="0.3">
      <c r="A20" s="79"/>
      <c r="B20" s="80"/>
      <c r="C20" s="80"/>
      <c r="D20" s="82"/>
      <c r="E20" s="82"/>
      <c r="F20" s="70"/>
      <c r="G20" s="70"/>
      <c r="H20" s="70"/>
      <c r="I20" s="70"/>
      <c r="J20" s="70"/>
      <c r="K20" s="71" t="s">
        <v>27</v>
      </c>
      <c r="L20" s="72"/>
      <c r="M20" s="39" t="s">
        <v>36</v>
      </c>
      <c r="N20" s="39" t="s">
        <v>38</v>
      </c>
      <c r="O20" s="39" t="s">
        <v>29</v>
      </c>
      <c r="P20" s="40" t="s">
        <v>37</v>
      </c>
      <c r="Q20" s="59"/>
      <c r="R20" s="1"/>
    </row>
    <row r="21" spans="1:18" ht="25.5" customHeight="1" thickBot="1" x14ac:dyDescent="0.3">
      <c r="A21" s="12" t="s">
        <v>41</v>
      </c>
      <c r="B21" s="13">
        <v>0</v>
      </c>
      <c r="C21" s="13">
        <v>0</v>
      </c>
      <c r="D21" s="13">
        <v>0</v>
      </c>
      <c r="E21" s="13">
        <v>0</v>
      </c>
      <c r="F21" s="13">
        <v>0</v>
      </c>
      <c r="G21" s="43">
        <f>SUM(B21:F21)</f>
        <v>0</v>
      </c>
      <c r="H21" s="43">
        <f>IF((C21+F21)&gt;=0.2*(B21+D21+E21),1.2*(B21+D21+E21),G21)</f>
        <v>0</v>
      </c>
      <c r="I21" s="13">
        <v>0</v>
      </c>
      <c r="J21" s="43">
        <f>G21-I21</f>
        <v>0</v>
      </c>
      <c r="K21" s="73">
        <v>0</v>
      </c>
      <c r="L21" s="74"/>
      <c r="M21" s="43">
        <f>J21-F21-K21</f>
        <v>0</v>
      </c>
      <c r="N21" s="43">
        <f>IF(B21+D21=0,0,MAXA((B21+D21)-F21,(B21+D21)*0.2))</f>
        <v>0</v>
      </c>
      <c r="O21" s="43">
        <f>IF(M21&gt;N21,N21,M21)</f>
        <v>0</v>
      </c>
      <c r="P21" s="42">
        <f>K21+O21</f>
        <v>0</v>
      </c>
      <c r="Q21" s="41">
        <f>M21-O21</f>
        <v>0</v>
      </c>
      <c r="R21" s="1"/>
    </row>
    <row r="22" spans="1:18" ht="26.1" customHeight="1" thickTop="1" thickBot="1" x14ac:dyDescent="0.3">
      <c r="A22" s="44"/>
      <c r="B22" s="45"/>
      <c r="C22" s="45"/>
      <c r="D22" s="45"/>
      <c r="E22" s="45"/>
      <c r="F22" s="46" t="str">
        <f>IF(F21&gt;B21*2,"Storage Can Not Exceed 200% of AR, Unless Approved by the Storage Panel","")</f>
        <v/>
      </c>
      <c r="G22" s="45"/>
      <c r="H22" s="45"/>
      <c r="I22" s="47"/>
      <c r="J22" s="45"/>
      <c r="K22" s="45"/>
      <c r="L22" s="45"/>
      <c r="M22" s="45"/>
      <c r="N22" s="45"/>
      <c r="O22" s="45"/>
      <c r="P22" s="45"/>
      <c r="Q22" s="48"/>
      <c r="R22" s="19"/>
    </row>
    <row r="23" spans="1:18" ht="15.75" thickTop="1" x14ac:dyDescent="0.25"/>
    <row r="24" spans="1:18" x14ac:dyDescent="0.25">
      <c r="A24" s="54" t="s">
        <v>40</v>
      </c>
      <c r="B24" s="57" t="s">
        <v>46</v>
      </c>
      <c r="G24" s="11"/>
    </row>
  </sheetData>
  <sheetProtection sheet="1" objects="1" scenarios="1"/>
  <mergeCells count="26">
    <mergeCell ref="K21:L21"/>
    <mergeCell ref="A10:A11"/>
    <mergeCell ref="B10:B11"/>
    <mergeCell ref="C10:C11"/>
    <mergeCell ref="F10:F11"/>
    <mergeCell ref="G10:G11"/>
    <mergeCell ref="A19:A20"/>
    <mergeCell ref="B19:B20"/>
    <mergeCell ref="C19:C20"/>
    <mergeCell ref="F19:F20"/>
    <mergeCell ref="G19:G20"/>
    <mergeCell ref="D19:D20"/>
    <mergeCell ref="E19:E20"/>
    <mergeCell ref="I19:I20"/>
    <mergeCell ref="J19:J20"/>
    <mergeCell ref="K19:P19"/>
    <mergeCell ref="Q19:Q20"/>
    <mergeCell ref="D10:D11"/>
    <mergeCell ref="E10:E11"/>
    <mergeCell ref="I10:I11"/>
    <mergeCell ref="J10:J11"/>
    <mergeCell ref="K10:P10"/>
    <mergeCell ref="Q10:Q11"/>
    <mergeCell ref="H19:H20"/>
    <mergeCell ref="H10:H11"/>
    <mergeCell ref="K20:L20"/>
  </mergeCells>
  <pageMargins left="0.25" right="0.25" top="0.75" bottom="0.75" header="0.3" footer="0.3"/>
  <pageSetup paperSize="3" orientation="landscape" r:id="rId1"/>
  <ignoredErrors>
    <ignoredError sqref="F13 F2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WRD</vt:lpstr>
      <vt:lpstr>WRD!Print_Area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2018-04-23T19:59:42Z</dcterms:created>
  <dcterms:modified xsi:type="dcterms:W3CDTF">2019-06-19T23:55:31Z</dcterms:modified>
</cp:coreProperties>
</file>